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Ark1" sheetId="1" r:id="rId1"/>
    <sheet name="Ark 2" sheetId="5" r:id="rId2"/>
    <sheet name="Procesforløb" sheetId="2" r:id="rId3"/>
    <sheet name="Ark3" sheetId="3" r:id="rId4"/>
    <sheet name="Ark4" sheetId="4" r:id="rId5"/>
  </sheets>
  <calcPr calcId="145621"/>
</workbook>
</file>

<file path=xl/calcChain.xml><?xml version="1.0" encoding="utf-8"?>
<calcChain xmlns="http://schemas.openxmlformats.org/spreadsheetml/2006/main">
  <c r="E41" i="1" l="1"/>
  <c r="E29" i="5"/>
  <c r="F41" i="1" l="1"/>
  <c r="I23" i="5" l="1"/>
  <c r="H23" i="5"/>
  <c r="I22" i="5"/>
  <c r="H22" i="5"/>
  <c r="I21" i="5"/>
  <c r="H20" i="5"/>
  <c r="G20" i="5"/>
  <c r="H19" i="5"/>
  <c r="G19" i="5"/>
  <c r="H18" i="5"/>
  <c r="G17" i="5"/>
  <c r="F17" i="5"/>
  <c r="G16" i="5"/>
  <c r="F16" i="5"/>
  <c r="G15" i="5"/>
  <c r="F14" i="5"/>
  <c r="E14" i="5"/>
  <c r="F13" i="5"/>
  <c r="E13" i="5"/>
  <c r="F12" i="5"/>
  <c r="E11" i="5"/>
  <c r="D11" i="5"/>
  <c r="E10" i="5"/>
  <c r="D10" i="5"/>
  <c r="E9" i="5"/>
  <c r="D8" i="5"/>
  <c r="C8" i="5"/>
  <c r="D7" i="5"/>
  <c r="C7" i="5"/>
  <c r="D27" i="5" l="1"/>
  <c r="F27" i="5"/>
  <c r="G27" i="5"/>
  <c r="C27" i="5"/>
  <c r="H27" i="5"/>
  <c r="E27" i="5"/>
  <c r="F29" i="5" s="1"/>
  <c r="I27" i="5"/>
  <c r="I34" i="1"/>
  <c r="H34" i="1"/>
  <c r="H29" i="1"/>
  <c r="G29" i="1"/>
  <c r="J29" i="1" s="1"/>
  <c r="G24" i="1"/>
  <c r="J24" i="1" s="1"/>
  <c r="F24" i="1"/>
  <c r="F19" i="1"/>
  <c r="E19" i="1"/>
  <c r="E14" i="1"/>
  <c r="J14" i="1" s="1"/>
  <c r="D14" i="1"/>
  <c r="D9" i="1"/>
  <c r="C9" i="1"/>
  <c r="J18" i="1"/>
  <c r="I33" i="1"/>
  <c r="H33" i="1"/>
  <c r="J33" i="1" s="1"/>
  <c r="H28" i="1"/>
  <c r="G28" i="1"/>
  <c r="J28" i="1" s="1"/>
  <c r="G23" i="1"/>
  <c r="F23" i="1"/>
  <c r="J23" i="1" s="1"/>
  <c r="F18" i="1"/>
  <c r="E18" i="1"/>
  <c r="E13" i="1"/>
  <c r="D13" i="1"/>
  <c r="J13" i="1" s="1"/>
  <c r="D8" i="1"/>
  <c r="C8" i="1"/>
  <c r="J8" i="1" s="1"/>
  <c r="K31" i="1"/>
  <c r="K26" i="1"/>
  <c r="K21" i="1"/>
  <c r="K16" i="1"/>
  <c r="K11" i="1"/>
  <c r="K6" i="1"/>
  <c r="E13" i="2"/>
  <c r="E18" i="2"/>
  <c r="D7" i="1"/>
  <c r="K7" i="1" s="1"/>
  <c r="K39" i="1" s="1"/>
  <c r="E12" i="1"/>
  <c r="K12" i="1" s="1"/>
  <c r="I32" i="1"/>
  <c r="K32" i="1" s="1"/>
  <c r="H27" i="1"/>
  <c r="K27" i="1" s="1"/>
  <c r="G22" i="1"/>
  <c r="K22" i="1" s="1"/>
  <c r="F17" i="1"/>
  <c r="K17" i="1" s="1"/>
  <c r="F11" i="2"/>
  <c r="E8" i="2"/>
  <c r="E9" i="2" s="1"/>
  <c r="E19" i="2" s="1"/>
  <c r="F19" i="2" s="1"/>
  <c r="D8" i="2"/>
  <c r="D9" i="2" s="1"/>
  <c r="D13" i="2" s="1"/>
  <c r="D18" i="2" s="1"/>
  <c r="D19" i="2" s="1"/>
  <c r="C8" i="2"/>
  <c r="C9" i="2" s="1"/>
  <c r="I29" i="5" l="1"/>
  <c r="J9" i="1"/>
  <c r="J19" i="1"/>
  <c r="J34" i="1"/>
  <c r="C39" i="1"/>
  <c r="F13" i="2"/>
  <c r="F18" i="2"/>
  <c r="C13" i="2"/>
  <c r="J39" i="1" l="1"/>
  <c r="C18" i="2"/>
  <c r="C19" i="2"/>
  <c r="E39" i="1" l="1"/>
  <c r="I39" i="1"/>
  <c r="F39" i="1"/>
  <c r="H39" i="1"/>
  <c r="D39" i="1"/>
  <c r="G39" i="1"/>
  <c r="I41" i="1" l="1"/>
</calcChain>
</file>

<file path=xl/sharedStrings.xml><?xml version="1.0" encoding="utf-8"?>
<sst xmlns="http://schemas.openxmlformats.org/spreadsheetml/2006/main" count="154" uniqueCount="61">
  <si>
    <t>Udgifter</t>
  </si>
  <si>
    <t>Temadage for hhv. ledere og pædagogiske medarbejdere i temaerne: Klasseledelse, læringsledelse, målstyret undervisning</t>
  </si>
  <si>
    <t>Tidsplan</t>
  </si>
  <si>
    <t>Aktivitet</t>
  </si>
  <si>
    <t>Temadage for hhv. ledere og pædagogiske medarbejdere i temaerne: Teamsamarbejde og aktionsklring</t>
  </si>
  <si>
    <t>August 2014 – juni 2015</t>
  </si>
  <si>
    <t>August 2015 – juni 2016</t>
  </si>
  <si>
    <t>August 2015</t>
  </si>
  <si>
    <t>Skolernes lokale kompetenceudvikling</t>
  </si>
  <si>
    <t>August 2014 - juni 2015</t>
  </si>
  <si>
    <t>August 2015 - 2016</t>
  </si>
  <si>
    <t>Temadage for hhv. ledere og pædagogiske medarbejdere i temaerne: Kunne fx være Vurdering for læring og evalueringskultur</t>
  </si>
  <si>
    <t>August 2014</t>
  </si>
  <si>
    <t>August 2016</t>
  </si>
  <si>
    <t>August 2016 - juni 2017</t>
  </si>
  <si>
    <t>August 2017</t>
  </si>
  <si>
    <t xml:space="preserve">Temadage for hhv. ledere og pædagogiske medarbejdere i aktueller pædagogiske temaer </t>
  </si>
  <si>
    <t>August 2017 - juni 2018</t>
  </si>
  <si>
    <t>August 2018</t>
  </si>
  <si>
    <t>Temadage for hhv. ledere og pædagogiske medarbejdere i aktuelle pædagogiske temaer</t>
  </si>
  <si>
    <t xml:space="preserve">Undervisningsfag (linjefag): Samfundsfag, geografi, biologi, billedkunst, fysik/kemi, madkundskab, fransk </t>
  </si>
  <si>
    <t xml:space="preserve">Undervisningsfag (linjefag): Dansk, matematik, idræt og tysk </t>
  </si>
  <si>
    <t>Vejledere/resursepersoner: Matematikvejledere, naturfagsvejledere, it-vejledere</t>
  </si>
  <si>
    <t>Vejledere/resursepersoner: Matematikvejledere, naturfagsvejledere, it-vejledere, AKT-vejledere, specialpædagogik-vejledere, inklusionsvejledere</t>
  </si>
  <si>
    <t>Vejledere/resursepersoner: Akt-vevjledere, specialpædagogik-vejledere, inklusionsvejledere, skolebibliotek/læringsagenter, læsevejledere, engelskvejledere</t>
  </si>
  <si>
    <t>Vejledere/resursepersoner: Skolebibliotek/læringsagenter, læsevejledere, dansk som 2.-sprog, testlærere, engelskvejledere</t>
  </si>
  <si>
    <t>August 2019</t>
  </si>
  <si>
    <t>August 2019 - juni 2020</t>
  </si>
  <si>
    <t>August 2018 - juni 2019</t>
  </si>
  <si>
    <t>Vejledere/resursepersoner: Udeskoler, andre vejledere/resursepersoner</t>
  </si>
  <si>
    <t>Vejledere/resursepersoner: Dansk som 2. sprog, testlærere, udeskoler, andre vejledere eller resursepersoner</t>
  </si>
  <si>
    <t>2014</t>
  </si>
  <si>
    <t>2015</t>
  </si>
  <si>
    <t>2016</t>
  </si>
  <si>
    <t xml:space="preserve">Undervisningsfag (linjefag): Kristendomskundskab/religion, natur/teknik, historie, håndværk/design, engelsk og musik </t>
  </si>
  <si>
    <t>2017</t>
  </si>
  <si>
    <t>2018</t>
  </si>
  <si>
    <t>2019</t>
  </si>
  <si>
    <t>I alt</t>
  </si>
  <si>
    <t>2020</t>
  </si>
  <si>
    <t>Budgetterede udgifter til individuelle procesforløb på skolerne</t>
  </si>
  <si>
    <t>med eksterne konsulenter/undervisere, f.eks. Lene Heckmann</t>
  </si>
  <si>
    <t>Grundskole</t>
  </si>
  <si>
    <t>Grundpakke</t>
  </si>
  <si>
    <t>pr teams</t>
  </si>
  <si>
    <t>Antal skoler</t>
  </si>
  <si>
    <t>Overbygningsskole incl. filialskoler</t>
  </si>
  <si>
    <t>Det foreslåes, at den enkelte skole selv finansiere 50% af udgifterne</t>
  </si>
  <si>
    <t>Skolerne</t>
  </si>
  <si>
    <t>Central</t>
  </si>
  <si>
    <t>Det forudsættes, at forløbet betales i sidste halvdel af skoleåret.</t>
  </si>
  <si>
    <t>Individuelle procesforløb med eksterne konsulenter/undervisere på skolerne  ¤)</t>
  </si>
  <si>
    <t>Overbygningsskole uden filialskoler</t>
  </si>
  <si>
    <t>Total</t>
  </si>
  <si>
    <t>Sammen-</t>
  </si>
  <si>
    <t>tælling</t>
  </si>
  <si>
    <t>¤) Derudover finanserer skolerne selv tilsvarende udgift</t>
  </si>
  <si>
    <t>Undervisningsfag (linjefag)</t>
  </si>
  <si>
    <t>Pædagogisk kompetenceudvikling</t>
  </si>
  <si>
    <t>Vejledere/resursepersoner</t>
  </si>
  <si>
    <t>Oversigter over aktivititer og udgifter for komtetenceudvikling frem til år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</si>
</sst>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7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6" xfId="0" applyBorder="1"/>
    <xf numFmtId="17" fontId="2" fillId="2" borderId="1" xfId="0" quotePrefix="1" applyNumberFormat="1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17" fontId="2" fillId="4" borderId="1" xfId="0" quotePrefix="1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5" borderId="1" xfId="0" quotePrefix="1" applyFont="1" applyFill="1" applyBorder="1"/>
    <xf numFmtId="0" fontId="2" fillId="5" borderId="1" xfId="0" applyFont="1" applyFill="1" applyBorder="1" applyAlignment="1">
      <alignment wrapText="1"/>
    </xf>
    <xf numFmtId="0" fontId="0" fillId="5" borderId="1" xfId="0" applyFill="1" applyBorder="1"/>
    <xf numFmtId="0" fontId="2" fillId="5" borderId="1" xfId="0" applyFont="1" applyFill="1" applyBorder="1"/>
    <xf numFmtId="0" fontId="0" fillId="5" borderId="1" xfId="0" applyFill="1" applyBorder="1" applyAlignment="1">
      <alignment wrapText="1"/>
    </xf>
    <xf numFmtId="0" fontId="0" fillId="0" borderId="1" xfId="0" quotePrefix="1" applyBorder="1"/>
    <xf numFmtId="0" fontId="0" fillId="6" borderId="1" xfId="0" quotePrefix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3" fontId="0" fillId="0" borderId="1" xfId="0" applyNumberFormat="1" applyBorder="1"/>
    <xf numFmtId="0" fontId="4" fillId="0" borderId="0" xfId="0" applyFont="1"/>
    <xf numFmtId="3" fontId="0" fillId="0" borderId="1" xfId="0" applyNumberFormat="1" applyFill="1" applyBorder="1"/>
    <xf numFmtId="0" fontId="0" fillId="0" borderId="1" xfId="0" applyFill="1" applyBorder="1"/>
    <xf numFmtId="17" fontId="1" fillId="3" borderId="1" xfId="0" quotePrefix="1" applyNumberFormat="1" applyFont="1" applyFill="1" applyBorder="1" applyAlignment="1">
      <alignment wrapText="1"/>
    </xf>
    <xf numFmtId="0" fontId="3" fillId="0" borderId="4" xfId="0" quotePrefix="1" applyFont="1" applyBorder="1" applyAlignment="1">
      <alignment horizontal="center"/>
    </xf>
    <xf numFmtId="3" fontId="0" fillId="0" borderId="0" xfId="0" applyNumberFormat="1"/>
    <xf numFmtId="0" fontId="0" fillId="0" borderId="5" xfId="0" applyBorder="1"/>
    <xf numFmtId="3" fontId="0" fillId="0" borderId="5" xfId="0" applyNumberFormat="1" applyBorder="1"/>
    <xf numFmtId="0" fontId="0" fillId="0" borderId="2" xfId="0" applyBorder="1"/>
    <xf numFmtId="0" fontId="0" fillId="0" borderId="7" xfId="0" applyBorder="1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9" xfId="1" applyNumberFormat="1" applyFont="1" applyBorder="1"/>
    <xf numFmtId="164" fontId="2" fillId="0" borderId="0" xfId="1" applyNumberFormat="1" applyFont="1" applyAlignment="1">
      <alignment wrapText="1"/>
    </xf>
    <xf numFmtId="164" fontId="0" fillId="0" borderId="0" xfId="0" applyNumberFormat="1"/>
    <xf numFmtId="0" fontId="2" fillId="6" borderId="1" xfId="0" applyFont="1" applyFill="1" applyBorder="1" applyAlignment="1">
      <alignment wrapText="1"/>
    </xf>
    <xf numFmtId="0" fontId="2" fillId="0" borderId="1" xfId="0" applyFont="1" applyBorder="1"/>
    <xf numFmtId="0" fontId="2" fillId="6" borderId="1" xfId="0" applyFont="1" applyFill="1" applyBorder="1"/>
    <xf numFmtId="164" fontId="6" fillId="0" borderId="0" xfId="1" applyNumberFormat="1" applyFont="1"/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6" xfId="0" applyFont="1" applyBorder="1"/>
    <xf numFmtId="3" fontId="3" fillId="0" borderId="8" xfId="0" applyNumberFormat="1" applyFont="1" applyBorder="1"/>
    <xf numFmtId="3" fontId="3" fillId="0" borderId="6" xfId="0" applyNumberFormat="1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0" xfId="0" applyNumberFormat="1" applyFont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4" zoomScale="90" zoomScaleNormal="90" workbookViewId="0">
      <pane ySplit="960" activePane="bottomLeft"/>
      <selection activeCell="F4" sqref="F1:F1048576"/>
      <selection pane="bottomLeft" activeCell="C8" sqref="C8"/>
    </sheetView>
  </sheetViews>
  <sheetFormatPr defaultRowHeight="12.75" x14ac:dyDescent="0.2"/>
  <cols>
    <col min="1" max="1" width="23.140625" customWidth="1"/>
    <col min="2" max="2" width="70.28515625" customWidth="1"/>
    <col min="3" max="5" width="14.42578125" customWidth="1"/>
    <col min="6" max="9" width="14.42578125" hidden="1" customWidth="1"/>
    <col min="10" max="10" width="13.140625" hidden="1" customWidth="1"/>
    <col min="11" max="11" width="12.85546875" hidden="1" customWidth="1"/>
    <col min="12" max="13" width="0" hidden="1" customWidth="1"/>
  </cols>
  <sheetData>
    <row r="1" spans="1:11" ht="15.75" x14ac:dyDescent="0.25">
      <c r="A1" s="33" t="s">
        <v>60</v>
      </c>
    </row>
    <row r="3" spans="1:11" x14ac:dyDescent="0.2">
      <c r="A3" s="2" t="s">
        <v>2</v>
      </c>
      <c r="B3" s="5" t="s">
        <v>3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</row>
    <row r="4" spans="1:11" x14ac:dyDescent="0.2">
      <c r="A4" s="3"/>
      <c r="B4" s="6"/>
      <c r="C4" s="6"/>
      <c r="D4" s="6"/>
      <c r="E4" s="6"/>
      <c r="F4" s="6"/>
      <c r="G4" s="6"/>
      <c r="H4" s="6"/>
      <c r="I4" s="6"/>
      <c r="J4" s="63" t="s">
        <v>54</v>
      </c>
      <c r="K4" s="63" t="s">
        <v>54</v>
      </c>
    </row>
    <row r="5" spans="1:11" x14ac:dyDescent="0.2">
      <c r="A5" s="3"/>
      <c r="B5" s="1"/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36</v>
      </c>
      <c r="H5" s="37" t="s">
        <v>37</v>
      </c>
      <c r="I5" s="37" t="s">
        <v>39</v>
      </c>
      <c r="J5" s="64" t="s">
        <v>55</v>
      </c>
      <c r="K5" s="64" t="s">
        <v>55</v>
      </c>
    </row>
    <row r="6" spans="1:11" ht="30" x14ac:dyDescent="0.25">
      <c r="A6" s="7" t="s">
        <v>12</v>
      </c>
      <c r="B6" s="8" t="s">
        <v>1</v>
      </c>
      <c r="C6" s="27">
        <v>90000</v>
      </c>
      <c r="D6" s="27"/>
      <c r="E6" s="34"/>
      <c r="F6" s="34"/>
      <c r="G6" s="34"/>
      <c r="H6" s="34"/>
      <c r="I6" s="34"/>
      <c r="K6" s="38">
        <f>C6</f>
        <v>90000</v>
      </c>
    </row>
    <row r="7" spans="1:11" ht="30" x14ac:dyDescent="0.2">
      <c r="A7" s="10" t="s">
        <v>5</v>
      </c>
      <c r="B7" s="10" t="s">
        <v>51</v>
      </c>
      <c r="C7" s="27"/>
      <c r="D7" s="27">
        <f>Procesforløb!$C$9/2*1</f>
        <v>32500</v>
      </c>
      <c r="E7" s="34"/>
      <c r="F7" s="34"/>
      <c r="G7" s="34"/>
      <c r="H7" s="34"/>
      <c r="I7" s="34"/>
      <c r="K7" s="38">
        <f>D7</f>
        <v>32500</v>
      </c>
    </row>
    <row r="8" spans="1:11" ht="15" x14ac:dyDescent="0.2">
      <c r="A8" s="10" t="s">
        <v>5</v>
      </c>
      <c r="B8" s="10" t="s">
        <v>21</v>
      </c>
      <c r="C8" s="27">
        <f>(140000+196000+252000+42000+546000+672000+210000+182000+140000)/2/2</f>
        <v>595000</v>
      </c>
      <c r="D8" s="27">
        <f>(140000+196000+252000+42000+546000+672000+210000+182000+140000)/2/2</f>
        <v>595000</v>
      </c>
      <c r="E8" s="35"/>
      <c r="F8" s="35"/>
      <c r="G8" s="35"/>
      <c r="H8" s="35"/>
      <c r="I8" s="35"/>
      <c r="J8" s="38">
        <f>SUM(C8:I8)</f>
        <v>1190000</v>
      </c>
    </row>
    <row r="9" spans="1:11" ht="30" x14ac:dyDescent="0.2">
      <c r="A9" s="10" t="s">
        <v>5</v>
      </c>
      <c r="B9" s="10" t="s">
        <v>22</v>
      </c>
      <c r="C9" s="27">
        <f>(399000+252000+231000+28000)/2/2</f>
        <v>227500</v>
      </c>
      <c r="D9" s="27">
        <f>(399000+252000+231000+28000)/2/2</f>
        <v>227500</v>
      </c>
      <c r="E9" s="35"/>
      <c r="F9" s="35"/>
      <c r="G9" s="35"/>
      <c r="H9" s="35"/>
      <c r="I9" s="35"/>
      <c r="J9" s="38">
        <f>SUM(C9:I9)</f>
        <v>455000</v>
      </c>
    </row>
    <row r="10" spans="1:11" ht="15" x14ac:dyDescent="0.2">
      <c r="A10" s="10" t="s">
        <v>9</v>
      </c>
      <c r="B10" s="10" t="s">
        <v>8</v>
      </c>
      <c r="C10" s="9"/>
      <c r="D10" s="27"/>
      <c r="E10" s="35"/>
      <c r="F10" s="35"/>
      <c r="G10" s="35"/>
      <c r="H10" s="35"/>
      <c r="I10" s="35"/>
    </row>
    <row r="11" spans="1:11" ht="30" x14ac:dyDescent="0.25">
      <c r="A11" s="36" t="s">
        <v>7</v>
      </c>
      <c r="B11" s="11" t="s">
        <v>4</v>
      </c>
      <c r="C11" s="34"/>
      <c r="D11" s="28">
        <v>90000</v>
      </c>
      <c r="E11" s="28"/>
      <c r="F11" s="34"/>
      <c r="G11" s="34"/>
      <c r="H11" s="34"/>
      <c r="I11" s="34"/>
      <c r="K11" s="38">
        <f>D11</f>
        <v>90000</v>
      </c>
    </row>
    <row r="12" spans="1:11" ht="30" x14ac:dyDescent="0.2">
      <c r="A12" s="11" t="s">
        <v>6</v>
      </c>
      <c r="B12" s="11" t="s">
        <v>51</v>
      </c>
      <c r="C12" s="35"/>
      <c r="D12" s="12"/>
      <c r="E12" s="28">
        <f>Procesforløb!$C$9/2*1+Procesforløb!$D$9/2*1+Procesforløb!$E$9/2*1</f>
        <v>137500</v>
      </c>
      <c r="F12" s="35"/>
      <c r="G12" s="35"/>
      <c r="H12" s="35"/>
      <c r="I12" s="35"/>
      <c r="K12" s="38">
        <f>E12</f>
        <v>137500</v>
      </c>
    </row>
    <row r="13" spans="1:11" ht="15" x14ac:dyDescent="0.2">
      <c r="A13" s="11" t="s">
        <v>6</v>
      </c>
      <c r="B13" s="11" t="s">
        <v>21</v>
      </c>
      <c r="C13" s="34"/>
      <c r="D13" s="28">
        <f>(140000+196000+252000+42000+546000+672000+210000+182000+140000)/2/2</f>
        <v>595000</v>
      </c>
      <c r="E13" s="28">
        <f>(140000+196000+252000+42000+546000+672000+210000+182000+140000)/2/2</f>
        <v>595000</v>
      </c>
      <c r="F13" s="34"/>
      <c r="G13" s="34"/>
      <c r="H13" s="34"/>
      <c r="I13" s="34"/>
      <c r="J13" s="38">
        <f t="shared" ref="J13:J14" si="0">SUM(C13:I13)</f>
        <v>1190000</v>
      </c>
    </row>
    <row r="14" spans="1:11" ht="30" x14ac:dyDescent="0.2">
      <c r="A14" s="11" t="s">
        <v>6</v>
      </c>
      <c r="B14" s="11" t="s">
        <v>23</v>
      </c>
      <c r="C14" s="35"/>
      <c r="D14" s="28">
        <f>(399000+252000+231000+189000+28000+28000)/2/2</f>
        <v>281750</v>
      </c>
      <c r="E14" s="28">
        <f>(399000+252000+231000+189000+28000+28000)/2/2</f>
        <v>281750</v>
      </c>
      <c r="F14" s="34"/>
      <c r="G14" s="34"/>
      <c r="H14" s="34"/>
      <c r="I14" s="34"/>
      <c r="J14" s="38">
        <f t="shared" si="0"/>
        <v>563500</v>
      </c>
    </row>
    <row r="15" spans="1:11" x14ac:dyDescent="0.2">
      <c r="A15" s="13" t="s">
        <v>10</v>
      </c>
      <c r="B15" s="14" t="s">
        <v>8</v>
      </c>
      <c r="C15" s="35"/>
      <c r="D15" s="12"/>
      <c r="E15" s="12"/>
      <c r="F15" s="35"/>
      <c r="G15" s="35"/>
      <c r="H15" s="35"/>
      <c r="I15" s="35"/>
    </row>
    <row r="16" spans="1:11" ht="25.5" x14ac:dyDescent="0.2">
      <c r="A16" s="15" t="s">
        <v>13</v>
      </c>
      <c r="B16" s="16" t="s">
        <v>11</v>
      </c>
      <c r="C16" s="34"/>
      <c r="D16" s="34"/>
      <c r="E16" s="29">
        <v>95000</v>
      </c>
      <c r="F16" s="29"/>
      <c r="G16" s="34"/>
      <c r="H16" s="34"/>
      <c r="I16" s="34"/>
      <c r="K16" s="38">
        <f>E16</f>
        <v>95000</v>
      </c>
    </row>
    <row r="17" spans="1:11" x14ac:dyDescent="0.2">
      <c r="A17" s="17" t="s">
        <v>14</v>
      </c>
      <c r="B17" s="16" t="s">
        <v>51</v>
      </c>
      <c r="C17" s="35"/>
      <c r="D17" s="34"/>
      <c r="E17" s="29"/>
      <c r="F17" s="29">
        <f>Procesforløb!$C$9/2*1+Procesforløb!$D$9/2*1+Procesforløb!$E$9/2*1</f>
        <v>137500</v>
      </c>
      <c r="G17" s="34"/>
      <c r="H17" s="34"/>
      <c r="I17" s="34"/>
      <c r="K17" s="38">
        <f>F17</f>
        <v>137500</v>
      </c>
    </row>
    <row r="18" spans="1:11" ht="25.5" x14ac:dyDescent="0.2">
      <c r="A18" s="17" t="s">
        <v>14</v>
      </c>
      <c r="B18" s="16" t="s">
        <v>34</v>
      </c>
      <c r="C18" s="35"/>
      <c r="D18" s="34"/>
      <c r="E18" s="29">
        <f>(315000+126000+147000+21000+294000+168000+252000+518000+336000+434000+196000+84000+56000+105000+42000)/2/2</f>
        <v>773500</v>
      </c>
      <c r="F18" s="29">
        <f>(315000+126000+147000+21000+294000+168000+252000+518000+336000+434000+196000+84000+56000+105000+42000)/2/2</f>
        <v>773500</v>
      </c>
      <c r="G18" s="34"/>
      <c r="H18" s="34"/>
      <c r="I18" s="34"/>
      <c r="J18" s="38">
        <f t="shared" ref="J18:J19" si="1">SUM(C18:I18)</f>
        <v>1547000</v>
      </c>
    </row>
    <row r="19" spans="1:11" ht="29.25" customHeight="1" x14ac:dyDescent="0.2">
      <c r="A19" s="17" t="s">
        <v>14</v>
      </c>
      <c r="B19" s="16" t="s">
        <v>24</v>
      </c>
      <c r="C19" s="35"/>
      <c r="D19" s="34"/>
      <c r="E19" s="29">
        <f>(189000+147000+105000+21000+28000)/2/2</f>
        <v>122500</v>
      </c>
      <c r="F19" s="29">
        <f>(189000+147000+105000+21000+28000)/2/2</f>
        <v>122500</v>
      </c>
      <c r="G19" s="34"/>
      <c r="H19" s="34"/>
      <c r="I19" s="34"/>
      <c r="J19" s="38">
        <f t="shared" si="1"/>
        <v>245000</v>
      </c>
    </row>
    <row r="20" spans="1:11" x14ac:dyDescent="0.2">
      <c r="A20" s="17" t="s">
        <v>14</v>
      </c>
      <c r="B20" s="16" t="s">
        <v>8</v>
      </c>
      <c r="C20" s="35"/>
      <c r="D20" s="34"/>
      <c r="E20" s="29"/>
      <c r="F20" s="29"/>
      <c r="G20" s="34"/>
      <c r="H20" s="34"/>
      <c r="I20" s="34"/>
    </row>
    <row r="21" spans="1:11" ht="25.5" x14ac:dyDescent="0.2">
      <c r="A21" s="18" t="s">
        <v>15</v>
      </c>
      <c r="B21" s="19" t="s">
        <v>16</v>
      </c>
      <c r="C21" s="34"/>
      <c r="D21" s="34"/>
      <c r="E21" s="34"/>
      <c r="F21" s="30">
        <v>95000</v>
      </c>
      <c r="G21" s="30"/>
      <c r="H21" s="34"/>
      <c r="I21" s="34"/>
      <c r="K21" s="38">
        <f>F21</f>
        <v>95000</v>
      </c>
    </row>
    <row r="22" spans="1:11" x14ac:dyDescent="0.2">
      <c r="A22" s="21" t="s">
        <v>17</v>
      </c>
      <c r="B22" s="19" t="s">
        <v>51</v>
      </c>
      <c r="C22" s="35"/>
      <c r="D22" s="35"/>
      <c r="E22" s="34"/>
      <c r="F22" s="30"/>
      <c r="G22" s="30">
        <f>Procesforløb!$C$9/2*1+Procesforløb!$D$9/2*1+Procesforløb!$E$9/2*1</f>
        <v>137500</v>
      </c>
      <c r="H22" s="34"/>
      <c r="I22" s="34"/>
      <c r="K22" s="38">
        <f>G22</f>
        <v>137500</v>
      </c>
    </row>
    <row r="23" spans="1:11" ht="25.5" x14ac:dyDescent="0.2">
      <c r="A23" s="21" t="s">
        <v>17</v>
      </c>
      <c r="B23" s="19" t="s">
        <v>34</v>
      </c>
      <c r="C23" s="35"/>
      <c r="D23" s="35"/>
      <c r="E23" s="34"/>
      <c r="F23" s="30">
        <f>(315000+126000+147000+294000+21000+168000+252000+518000+336000+434000+196000+84000+56000+105000+42000)/2/2</f>
        <v>773500</v>
      </c>
      <c r="G23" s="30">
        <f>(315000+126000+147000+294000+21000+168000+252000+518000+336000+434000+196000+84000+56000+105000+42000)/2/2</f>
        <v>773500</v>
      </c>
      <c r="H23" s="34"/>
      <c r="I23" s="34"/>
      <c r="J23" s="38">
        <f t="shared" ref="J23:J24" si="2">SUM(C23:I23)</f>
        <v>1547000</v>
      </c>
    </row>
    <row r="24" spans="1:11" ht="25.5" x14ac:dyDescent="0.2">
      <c r="A24" s="21" t="s">
        <v>17</v>
      </c>
      <c r="B24" s="19" t="s">
        <v>25</v>
      </c>
      <c r="C24" s="35"/>
      <c r="D24" s="35"/>
      <c r="E24" s="34"/>
      <c r="F24" s="30">
        <f>(147000+105000+28000+84000+63000+21000)/2/2</f>
        <v>112000</v>
      </c>
      <c r="G24" s="30">
        <f>(147000+105000+28000+84000+63000+21000)/2/2</f>
        <v>112000</v>
      </c>
      <c r="H24" s="34"/>
      <c r="I24" s="34"/>
      <c r="J24" s="38">
        <f t="shared" si="2"/>
        <v>224000</v>
      </c>
    </row>
    <row r="25" spans="1:11" x14ac:dyDescent="0.2">
      <c r="A25" s="20" t="s">
        <v>17</v>
      </c>
      <c r="B25" s="22" t="s">
        <v>8</v>
      </c>
      <c r="C25" s="35"/>
      <c r="D25" s="35"/>
      <c r="E25" s="34"/>
      <c r="F25" s="30"/>
      <c r="G25" s="30"/>
      <c r="H25" s="34"/>
      <c r="I25" s="34"/>
    </row>
    <row r="26" spans="1:11" ht="25.5" x14ac:dyDescent="0.2">
      <c r="A26" s="24" t="s">
        <v>18</v>
      </c>
      <c r="B26" s="25" t="s">
        <v>19</v>
      </c>
      <c r="C26" s="34"/>
      <c r="D26" s="34"/>
      <c r="E26" s="34"/>
      <c r="F26" s="34"/>
      <c r="G26" s="31">
        <v>100000</v>
      </c>
      <c r="H26" s="31"/>
      <c r="I26" s="34"/>
      <c r="K26" s="38">
        <f>G26</f>
        <v>100000</v>
      </c>
    </row>
    <row r="27" spans="1:11" x14ac:dyDescent="0.2">
      <c r="A27" s="26" t="s">
        <v>28</v>
      </c>
      <c r="B27" s="50" t="s">
        <v>51</v>
      </c>
      <c r="C27" s="35"/>
      <c r="D27" s="35"/>
      <c r="E27" s="35"/>
      <c r="F27" s="34"/>
      <c r="G27" s="31"/>
      <c r="H27" s="31">
        <f>Procesforløb!$C$9/2*1+Procesforløb!$D$9/2*1+Procesforløb!$E$9/2*1</f>
        <v>137500</v>
      </c>
      <c r="I27" s="34"/>
      <c r="K27" s="38">
        <f>H27</f>
        <v>137500</v>
      </c>
    </row>
    <row r="28" spans="1:11" ht="25.5" x14ac:dyDescent="0.2">
      <c r="A28" s="26" t="s">
        <v>28</v>
      </c>
      <c r="B28" s="25" t="s">
        <v>20</v>
      </c>
      <c r="C28" s="35"/>
      <c r="D28" s="35"/>
      <c r="E28" s="35"/>
      <c r="F28" s="34"/>
      <c r="G28" s="31">
        <f>(63000+105000+105000+84000+42000+21000+21000+28000+56000+84000+42000+168000+84000+168000)/2/2</f>
        <v>267750</v>
      </c>
      <c r="H28" s="31">
        <f>(63000+105000+105000+84000+42000+21000+21000+28000+56000+84000+42000+168000+84000+168000)/2/2</f>
        <v>267750</v>
      </c>
      <c r="I28" s="34"/>
      <c r="J28" s="38">
        <f t="shared" ref="J28:J29" si="3">SUM(C28:I28)</f>
        <v>535500</v>
      </c>
    </row>
    <row r="29" spans="1:11" ht="25.5" x14ac:dyDescent="0.2">
      <c r="A29" s="52" t="s">
        <v>28</v>
      </c>
      <c r="B29" s="25" t="s">
        <v>30</v>
      </c>
      <c r="C29" s="35"/>
      <c r="D29" s="35"/>
      <c r="E29" s="35"/>
      <c r="F29" s="34"/>
      <c r="G29" s="31">
        <f>(84000+28000+63000+21000+21000+14000+28000+140000)/2/2</f>
        <v>99750</v>
      </c>
      <c r="H29" s="31">
        <f>(84000+28000+63000+21000+21000+14000+28000+140000)/2/2</f>
        <v>99750</v>
      </c>
      <c r="I29" s="34"/>
      <c r="J29" s="38">
        <f t="shared" si="3"/>
        <v>199500</v>
      </c>
    </row>
    <row r="30" spans="1:11" x14ac:dyDescent="0.2">
      <c r="A30" s="26" t="s">
        <v>28</v>
      </c>
      <c r="B30" s="26" t="s">
        <v>8</v>
      </c>
      <c r="C30" s="35"/>
      <c r="D30" s="35"/>
      <c r="E30" s="35"/>
      <c r="F30" s="34"/>
      <c r="G30" s="31"/>
      <c r="H30" s="31"/>
      <c r="I30" s="34"/>
    </row>
    <row r="31" spans="1:11" x14ac:dyDescent="0.2">
      <c r="A31" s="23" t="s">
        <v>26</v>
      </c>
      <c r="B31" s="1" t="s">
        <v>19</v>
      </c>
      <c r="C31" s="32"/>
      <c r="D31" s="32"/>
      <c r="E31" s="32"/>
      <c r="F31" s="32"/>
      <c r="G31" s="32"/>
      <c r="H31" s="32">
        <v>100000</v>
      </c>
      <c r="I31" s="32"/>
      <c r="K31" s="38">
        <f>H31</f>
        <v>100000</v>
      </c>
    </row>
    <row r="32" spans="1:11" x14ac:dyDescent="0.2">
      <c r="A32" s="1" t="s">
        <v>27</v>
      </c>
      <c r="B32" s="51" t="s">
        <v>51</v>
      </c>
      <c r="C32" s="1"/>
      <c r="D32" s="1"/>
      <c r="E32" s="1"/>
      <c r="F32" s="1"/>
      <c r="G32" s="1"/>
      <c r="H32" s="32"/>
      <c r="I32" s="32">
        <f>Procesforløb!$C$9/2*1+Procesforløb!$D$9/2*1+Procesforløb!$E$9/2*1</f>
        <v>137500</v>
      </c>
      <c r="K32" s="38">
        <f>I32</f>
        <v>137500</v>
      </c>
    </row>
    <row r="33" spans="1:11" ht="25.5" x14ac:dyDescent="0.2">
      <c r="A33" s="1" t="s">
        <v>27</v>
      </c>
      <c r="B33" s="4" t="s">
        <v>20</v>
      </c>
      <c r="C33" s="1"/>
      <c r="D33" s="1"/>
      <c r="E33" s="1"/>
      <c r="F33" s="1"/>
      <c r="G33" s="1"/>
      <c r="H33" s="32">
        <f>(63000+105000+105000+84000+42000+21000+21000+28000+56000+84000+42000+168000+84000+168000)/2/2</f>
        <v>267750</v>
      </c>
      <c r="I33" s="32">
        <f>(63000+105000+105000+84000+42000+21000+21000+28000+56000+84000+42000+168000+84000+168000)/2/2</f>
        <v>267750</v>
      </c>
      <c r="J33" s="38">
        <f t="shared" ref="J33:J34" si="4">SUM(C33:I33)</f>
        <v>535500</v>
      </c>
    </row>
    <row r="34" spans="1:11" x14ac:dyDescent="0.2">
      <c r="A34" s="1" t="s">
        <v>27</v>
      </c>
      <c r="B34" s="1" t="s">
        <v>29</v>
      </c>
      <c r="C34" s="1"/>
      <c r="D34" s="1"/>
      <c r="E34" s="1"/>
      <c r="F34" s="1"/>
      <c r="G34" s="1"/>
      <c r="H34" s="32">
        <f>(21000+21000+14000+28000+140000)/2/2</f>
        <v>56000</v>
      </c>
      <c r="I34" s="32">
        <f>(21000+21000+14000+28000+140000)/2/2</f>
        <v>56000</v>
      </c>
      <c r="J34" s="38">
        <f t="shared" si="4"/>
        <v>112000</v>
      </c>
    </row>
    <row r="35" spans="1:11" x14ac:dyDescent="0.2">
      <c r="A35" s="39" t="s">
        <v>27</v>
      </c>
      <c r="B35" s="39" t="s">
        <v>8</v>
      </c>
      <c r="C35" s="39"/>
      <c r="D35" s="39"/>
      <c r="E35" s="39"/>
      <c r="F35" s="39"/>
      <c r="G35" s="39"/>
      <c r="H35" s="40"/>
      <c r="I35" s="40"/>
      <c r="K35" s="44"/>
    </row>
    <row r="36" spans="1:11" x14ac:dyDescent="0.2">
      <c r="A36" s="41"/>
      <c r="B36" s="39"/>
      <c r="C36" s="42"/>
      <c r="D36" s="39"/>
      <c r="E36" s="42"/>
      <c r="F36" s="39"/>
      <c r="G36" s="42"/>
      <c r="H36" s="40"/>
      <c r="I36" s="40"/>
    </row>
    <row r="37" spans="1:11" x14ac:dyDescent="0.2">
      <c r="A37" s="41"/>
      <c r="B37" s="39"/>
      <c r="C37" s="42"/>
      <c r="D37" s="39"/>
      <c r="E37" s="42"/>
      <c r="F37" s="39"/>
      <c r="G37" s="42"/>
      <c r="H37" s="40"/>
      <c r="I37" s="40"/>
      <c r="K37" s="44"/>
    </row>
    <row r="38" spans="1:11" x14ac:dyDescent="0.2">
      <c r="A38" s="54"/>
      <c r="B38" s="55"/>
      <c r="C38" s="56"/>
      <c r="D38" s="55"/>
      <c r="E38" s="56"/>
      <c r="F38" s="55"/>
      <c r="G38" s="56"/>
      <c r="H38" s="55"/>
      <c r="I38" s="55"/>
      <c r="J38" s="61"/>
    </row>
    <row r="39" spans="1:11" ht="13.5" thickBot="1" x14ac:dyDescent="0.25">
      <c r="A39" s="57" t="s">
        <v>38</v>
      </c>
      <c r="B39" s="58"/>
      <c r="C39" s="59">
        <f>SUM(C6:C38)</f>
        <v>912500</v>
      </c>
      <c r="D39" s="60">
        <f t="shared" ref="D39:I39" si="5">SUM(D6:D38)</f>
        <v>1821750</v>
      </c>
      <c r="E39" s="66">
        <f t="shared" si="5"/>
        <v>2005250</v>
      </c>
      <c r="F39" s="65">
        <f t="shared" si="5"/>
        <v>2014000</v>
      </c>
      <c r="G39" s="59">
        <f t="shared" si="5"/>
        <v>1490500</v>
      </c>
      <c r="H39" s="60">
        <f t="shared" si="5"/>
        <v>928750</v>
      </c>
      <c r="I39" s="65">
        <f t="shared" si="5"/>
        <v>461250</v>
      </c>
      <c r="J39" s="53">
        <f>SUM(J6:J34)</f>
        <v>8344000</v>
      </c>
      <c r="K39" s="53">
        <f>SUM(K6:K34)</f>
        <v>1290000</v>
      </c>
    </row>
    <row r="40" spans="1:11" x14ac:dyDescent="0.2">
      <c r="A40" s="61"/>
      <c r="B40" s="61"/>
      <c r="C40" s="66"/>
      <c r="D40" s="66"/>
      <c r="E40" s="67"/>
      <c r="F40" s="69"/>
      <c r="G40" s="66"/>
      <c r="H40" s="66"/>
      <c r="I40" s="69"/>
      <c r="J40" s="53"/>
      <c r="K40" s="53"/>
    </row>
    <row r="41" spans="1:11" ht="13.5" thickBot="1" x14ac:dyDescent="0.25">
      <c r="A41" s="43" t="s">
        <v>53</v>
      </c>
      <c r="E41" s="68">
        <f>SUM(B39:E39)</f>
        <v>4739500</v>
      </c>
      <c r="F41" s="68">
        <f>SUM(C39:F39)</f>
        <v>6753500</v>
      </c>
      <c r="I41" s="70">
        <f>SUM(C39:I39)</f>
        <v>9634000</v>
      </c>
    </row>
    <row r="43" spans="1:11" x14ac:dyDescent="0.2">
      <c r="B43" s="43" t="s">
        <v>56</v>
      </c>
    </row>
  </sheetData>
  <pageMargins left="0.74803149606299213" right="0.74803149606299213" top="0.98425196850393704" bottom="0.98425196850393704" header="0.51181102362204722" footer="0.51181102362204722"/>
  <pageSetup paperSize="8" scale="88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4" zoomScaleNormal="100" workbookViewId="0">
      <pane ySplit="1065" topLeftCell="A4" activePane="bottomLeft"/>
      <selection activeCell="F4" sqref="F1:F1048576"/>
      <selection pane="bottomLeft" activeCell="B30" sqref="B30"/>
    </sheetView>
  </sheetViews>
  <sheetFormatPr defaultRowHeight="12.75" x14ac:dyDescent="0.2"/>
  <cols>
    <col min="1" max="1" width="23.140625" customWidth="1"/>
    <col min="2" max="2" width="34.5703125" customWidth="1"/>
    <col min="3" max="5" width="14.42578125" customWidth="1"/>
    <col min="6" max="9" width="14.42578125" hidden="1" customWidth="1"/>
    <col min="10" max="10" width="13.140625" customWidth="1"/>
    <col min="11" max="11" width="12.85546875" customWidth="1"/>
  </cols>
  <sheetData>
    <row r="1" spans="1:11" ht="15.75" x14ac:dyDescent="0.25">
      <c r="A1" s="33" t="s">
        <v>60</v>
      </c>
    </row>
    <row r="3" spans="1:11" x14ac:dyDescent="0.2">
      <c r="A3" s="2" t="s">
        <v>2</v>
      </c>
      <c r="B3" s="5" t="s">
        <v>3</v>
      </c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</row>
    <row r="4" spans="1:11" x14ac:dyDescent="0.2">
      <c r="A4" s="3"/>
      <c r="B4" s="6"/>
      <c r="C4" s="6"/>
      <c r="D4" s="6"/>
      <c r="E4" s="6"/>
      <c r="F4" s="6"/>
      <c r="G4" s="6"/>
      <c r="H4" s="6"/>
      <c r="I4" s="6"/>
      <c r="J4" s="63"/>
      <c r="K4" s="63"/>
    </row>
    <row r="5" spans="1:11" x14ac:dyDescent="0.2">
      <c r="A5" s="3"/>
      <c r="B5" s="1"/>
      <c r="C5" s="37" t="s">
        <v>31</v>
      </c>
      <c r="D5" s="37" t="s">
        <v>32</v>
      </c>
      <c r="E5" s="37" t="s">
        <v>33</v>
      </c>
      <c r="F5" s="37" t="s">
        <v>35</v>
      </c>
      <c r="G5" s="37" t="s">
        <v>36</v>
      </c>
      <c r="H5" s="37" t="s">
        <v>37</v>
      </c>
      <c r="I5" s="37" t="s">
        <v>39</v>
      </c>
      <c r="J5" s="64"/>
      <c r="K5" s="64"/>
    </row>
    <row r="6" spans="1:11" ht="18" customHeight="1" x14ac:dyDescent="0.25">
      <c r="A6" s="10" t="s">
        <v>5</v>
      </c>
      <c r="B6" s="8" t="s">
        <v>58</v>
      </c>
      <c r="C6" s="27">
        <v>90000</v>
      </c>
      <c r="D6" s="27">
        <v>32500</v>
      </c>
      <c r="E6" s="34"/>
      <c r="F6" s="34"/>
      <c r="G6" s="34"/>
      <c r="H6" s="34"/>
      <c r="I6" s="34"/>
      <c r="K6" s="38"/>
    </row>
    <row r="7" spans="1:11" ht="18" customHeight="1" x14ac:dyDescent="0.2">
      <c r="A7" s="10" t="s">
        <v>5</v>
      </c>
      <c r="B7" s="10" t="s">
        <v>57</v>
      </c>
      <c r="C7" s="27">
        <f>(140000+196000+252000+42000+546000+672000+210000+182000+140000)/2/2</f>
        <v>595000</v>
      </c>
      <c r="D7" s="27">
        <f>(140000+196000+252000+42000+546000+672000+210000+182000+140000)/2/2</f>
        <v>595000</v>
      </c>
      <c r="E7" s="35"/>
      <c r="F7" s="35"/>
      <c r="G7" s="35"/>
      <c r="H7" s="35"/>
      <c r="I7" s="35"/>
      <c r="J7" s="38"/>
    </row>
    <row r="8" spans="1:11" ht="18" customHeight="1" x14ac:dyDescent="0.2">
      <c r="A8" s="10" t="s">
        <v>5</v>
      </c>
      <c r="B8" s="10" t="s">
        <v>59</v>
      </c>
      <c r="C8" s="27">
        <f>(399000+252000+231000+28000)/2/2</f>
        <v>227500</v>
      </c>
      <c r="D8" s="27">
        <f>(399000+252000+231000+28000)/2/2</f>
        <v>227500</v>
      </c>
      <c r="E8" s="35"/>
      <c r="F8" s="35"/>
      <c r="G8" s="35"/>
      <c r="H8" s="35"/>
      <c r="I8" s="35"/>
      <c r="J8" s="38"/>
    </row>
    <row r="9" spans="1:11" ht="18" customHeight="1" x14ac:dyDescent="0.2">
      <c r="A9" s="11" t="s">
        <v>6</v>
      </c>
      <c r="B9" s="11" t="s">
        <v>58</v>
      </c>
      <c r="C9" s="35"/>
      <c r="D9" s="28">
        <v>90000</v>
      </c>
      <c r="E9" s="28">
        <f>Procesforløb!$C$9/2*1+Procesforløb!$D$9/2*1+Procesforløb!$E$9/2*1</f>
        <v>137500</v>
      </c>
      <c r="F9" s="35"/>
      <c r="G9" s="35"/>
      <c r="H9" s="35"/>
      <c r="I9" s="35"/>
      <c r="K9" s="38"/>
    </row>
    <row r="10" spans="1:11" ht="18" customHeight="1" x14ac:dyDescent="0.2">
      <c r="A10" s="11" t="s">
        <v>6</v>
      </c>
      <c r="B10" s="11" t="s">
        <v>57</v>
      </c>
      <c r="C10" s="34"/>
      <c r="D10" s="28">
        <f>(140000+196000+252000+42000+546000+672000+210000+182000+140000)/2/2</f>
        <v>595000</v>
      </c>
      <c r="E10" s="28">
        <f>(140000+196000+252000+42000+546000+672000+210000+182000+140000)/2/2</f>
        <v>595000</v>
      </c>
      <c r="F10" s="34"/>
      <c r="G10" s="34"/>
      <c r="H10" s="34"/>
      <c r="I10" s="34"/>
      <c r="J10" s="38"/>
    </row>
    <row r="11" spans="1:11" ht="18" customHeight="1" x14ac:dyDescent="0.2">
      <c r="A11" s="11" t="s">
        <v>6</v>
      </c>
      <c r="B11" s="11" t="s">
        <v>59</v>
      </c>
      <c r="C11" s="35"/>
      <c r="D11" s="28">
        <f>(399000+252000+231000+189000+28000+28000)/2/2</f>
        <v>281750</v>
      </c>
      <c r="E11" s="28">
        <f>(399000+252000+231000+189000+28000+28000)/2/2</f>
        <v>281750</v>
      </c>
      <c r="F11" s="34"/>
      <c r="G11" s="34"/>
      <c r="H11" s="34"/>
      <c r="I11" s="34"/>
      <c r="J11" s="38"/>
    </row>
    <row r="12" spans="1:11" ht="18" customHeight="1" x14ac:dyDescent="0.2">
      <c r="A12" s="17" t="s">
        <v>14</v>
      </c>
      <c r="B12" s="16" t="s">
        <v>58</v>
      </c>
      <c r="C12" s="35"/>
      <c r="D12" s="34"/>
      <c r="E12" s="29">
        <v>95000</v>
      </c>
      <c r="F12" s="29">
        <f>Procesforløb!$C$9/2*1+Procesforløb!$D$9/2*1+Procesforløb!$E$9/2*1</f>
        <v>137500</v>
      </c>
      <c r="G12" s="34"/>
      <c r="H12" s="34"/>
      <c r="I12" s="34"/>
      <c r="K12" s="38"/>
    </row>
    <row r="13" spans="1:11" ht="18" customHeight="1" x14ac:dyDescent="0.2">
      <c r="A13" s="17" t="s">
        <v>14</v>
      </c>
      <c r="B13" s="16" t="s">
        <v>57</v>
      </c>
      <c r="C13" s="35"/>
      <c r="D13" s="34"/>
      <c r="E13" s="29">
        <f>(315000+126000+147000+21000+294000+168000+252000+518000+336000+434000+196000+84000+56000+105000+42000)/2/2</f>
        <v>773500</v>
      </c>
      <c r="F13" s="29">
        <f>(315000+126000+147000+21000+294000+168000+252000+518000+336000+434000+196000+84000+56000+105000+42000)/2/2</f>
        <v>773500</v>
      </c>
      <c r="G13" s="34"/>
      <c r="H13" s="34"/>
      <c r="I13" s="34"/>
      <c r="J13" s="38"/>
    </row>
    <row r="14" spans="1:11" ht="18" customHeight="1" x14ac:dyDescent="0.2">
      <c r="A14" s="17" t="s">
        <v>14</v>
      </c>
      <c r="B14" s="16" t="s">
        <v>59</v>
      </c>
      <c r="C14" s="35"/>
      <c r="D14" s="34"/>
      <c r="E14" s="29">
        <f>(189000+147000+105000+21000+28000)/2/2</f>
        <v>122500</v>
      </c>
      <c r="F14" s="29">
        <f>(189000+147000+105000+21000+28000)/2/2</f>
        <v>122500</v>
      </c>
      <c r="G14" s="34"/>
      <c r="H14" s="34"/>
      <c r="I14" s="34"/>
      <c r="J14" s="38"/>
    </row>
    <row r="15" spans="1:11" ht="18" customHeight="1" x14ac:dyDescent="0.2">
      <c r="A15" s="21" t="s">
        <v>17</v>
      </c>
      <c r="B15" s="19" t="s">
        <v>58</v>
      </c>
      <c r="C15" s="35"/>
      <c r="D15" s="35"/>
      <c r="E15" s="34"/>
      <c r="F15" s="30">
        <v>95000</v>
      </c>
      <c r="G15" s="30">
        <f>Procesforløb!$C$9/2*1+Procesforløb!$D$9/2*1+Procesforløb!$E$9/2*1</f>
        <v>137500</v>
      </c>
      <c r="H15" s="34"/>
      <c r="I15" s="34"/>
      <c r="K15" s="38"/>
    </row>
    <row r="16" spans="1:11" ht="18" customHeight="1" x14ac:dyDescent="0.2">
      <c r="A16" s="21" t="s">
        <v>17</v>
      </c>
      <c r="B16" s="19" t="s">
        <v>57</v>
      </c>
      <c r="C16" s="35"/>
      <c r="D16" s="35"/>
      <c r="E16" s="34"/>
      <c r="F16" s="30">
        <f>(315000+126000+147000+294000+21000+168000+252000+518000+336000+434000+196000+84000+56000+105000+42000)/2/2</f>
        <v>773500</v>
      </c>
      <c r="G16" s="30">
        <f>(315000+126000+147000+294000+21000+168000+252000+518000+336000+434000+196000+84000+56000+105000+42000)/2/2</f>
        <v>773500</v>
      </c>
      <c r="H16" s="34"/>
      <c r="I16" s="34"/>
      <c r="J16" s="38"/>
    </row>
    <row r="17" spans="1:11" ht="18" customHeight="1" x14ac:dyDescent="0.2">
      <c r="A17" s="21" t="s">
        <v>17</v>
      </c>
      <c r="B17" s="19" t="s">
        <v>59</v>
      </c>
      <c r="C17" s="35"/>
      <c r="D17" s="35"/>
      <c r="E17" s="34"/>
      <c r="F17" s="30">
        <f>(147000+105000+28000+84000+63000+21000)/2/2</f>
        <v>112000</v>
      </c>
      <c r="G17" s="30">
        <f>(147000+105000+28000+84000+63000+21000)/2/2</f>
        <v>112000</v>
      </c>
      <c r="H17" s="34"/>
      <c r="I17" s="34"/>
      <c r="J17" s="38"/>
    </row>
    <row r="18" spans="1:11" ht="18" customHeight="1" x14ac:dyDescent="0.2">
      <c r="A18" s="26" t="s">
        <v>28</v>
      </c>
      <c r="B18" s="50" t="s">
        <v>58</v>
      </c>
      <c r="C18" s="35"/>
      <c r="D18" s="35"/>
      <c r="E18" s="35"/>
      <c r="F18" s="34"/>
      <c r="G18" s="31">
        <v>100000</v>
      </c>
      <c r="H18" s="31">
        <f>Procesforløb!$C$9/2*1+Procesforløb!$D$9/2*1+Procesforløb!$E$9/2*1</f>
        <v>137500</v>
      </c>
      <c r="I18" s="34"/>
      <c r="K18" s="38"/>
    </row>
    <row r="19" spans="1:11" ht="18" customHeight="1" x14ac:dyDescent="0.2">
      <c r="A19" s="26" t="s">
        <v>28</v>
      </c>
      <c r="B19" s="25" t="s">
        <v>57</v>
      </c>
      <c r="C19" s="35"/>
      <c r="D19" s="35"/>
      <c r="E19" s="35"/>
      <c r="F19" s="34"/>
      <c r="G19" s="31">
        <f>(63000+105000+105000+84000+42000+21000+21000+28000+56000+84000+42000+168000+84000+168000)/2/2</f>
        <v>267750</v>
      </c>
      <c r="H19" s="31">
        <f>(63000+105000+105000+84000+42000+21000+21000+28000+56000+84000+42000+168000+84000+168000)/2/2</f>
        <v>267750</v>
      </c>
      <c r="I19" s="34"/>
      <c r="J19" s="38"/>
    </row>
    <row r="20" spans="1:11" ht="18" customHeight="1" x14ac:dyDescent="0.2">
      <c r="A20" s="52" t="s">
        <v>28</v>
      </c>
      <c r="B20" s="25" t="s">
        <v>59</v>
      </c>
      <c r="C20" s="35"/>
      <c r="D20" s="35"/>
      <c r="E20" s="35"/>
      <c r="F20" s="34"/>
      <c r="G20" s="31">
        <f>(84000+28000+63000+21000+21000+14000+28000+140000)/2/2</f>
        <v>99750</v>
      </c>
      <c r="H20" s="31">
        <f>(84000+28000+63000+21000+21000+14000+28000+140000)/2/2</f>
        <v>99750</v>
      </c>
      <c r="I20" s="34"/>
      <c r="J20" s="38"/>
    </row>
    <row r="21" spans="1:11" ht="18" customHeight="1" x14ac:dyDescent="0.2">
      <c r="A21" s="1" t="s">
        <v>27</v>
      </c>
      <c r="B21" s="51" t="s">
        <v>58</v>
      </c>
      <c r="C21" s="1"/>
      <c r="D21" s="1"/>
      <c r="E21" s="1"/>
      <c r="F21" s="1"/>
      <c r="G21" s="1"/>
      <c r="H21" s="32">
        <v>100000</v>
      </c>
      <c r="I21" s="32">
        <f>Procesforløb!$C$9/2*1+Procesforløb!$D$9/2*1+Procesforløb!$E$9/2*1</f>
        <v>137500</v>
      </c>
      <c r="K21" s="38"/>
    </row>
    <row r="22" spans="1:11" ht="18" customHeight="1" x14ac:dyDescent="0.2">
      <c r="A22" s="1" t="s">
        <v>27</v>
      </c>
      <c r="B22" s="4" t="s">
        <v>57</v>
      </c>
      <c r="C22" s="1"/>
      <c r="D22" s="1"/>
      <c r="E22" s="1"/>
      <c r="F22" s="1"/>
      <c r="G22" s="1"/>
      <c r="H22" s="32">
        <f>(63000+105000+105000+84000+42000+21000+21000+28000+56000+84000+42000+168000+84000+168000)/2/2</f>
        <v>267750</v>
      </c>
      <c r="I22" s="32">
        <f>(63000+105000+105000+84000+42000+21000+21000+28000+56000+84000+42000+168000+84000+168000)/2/2</f>
        <v>267750</v>
      </c>
      <c r="J22" s="38"/>
    </row>
    <row r="23" spans="1:11" ht="18" customHeight="1" x14ac:dyDescent="0.2">
      <c r="A23" s="1" t="s">
        <v>27</v>
      </c>
      <c r="B23" s="1" t="s">
        <v>59</v>
      </c>
      <c r="C23" s="1"/>
      <c r="D23" s="1"/>
      <c r="E23" s="1"/>
      <c r="F23" s="1"/>
      <c r="G23" s="1"/>
      <c r="H23" s="32">
        <f>(21000+21000+14000+28000+140000)/2/2</f>
        <v>56000</v>
      </c>
      <c r="I23" s="32">
        <f>(21000+21000+14000+28000+140000)/2/2</f>
        <v>56000</v>
      </c>
      <c r="J23" s="38"/>
    </row>
    <row r="24" spans="1:11" ht="18" customHeight="1" x14ac:dyDescent="0.2">
      <c r="A24" s="41"/>
      <c r="B24" s="39"/>
      <c r="C24" s="42"/>
      <c r="D24" s="39"/>
      <c r="E24" s="42"/>
      <c r="F24" s="39"/>
      <c r="G24" s="42"/>
      <c r="H24" s="40"/>
      <c r="I24" s="40"/>
    </row>
    <row r="25" spans="1:11" ht="18" customHeight="1" x14ac:dyDescent="0.2">
      <c r="A25" s="41"/>
      <c r="B25" s="39"/>
      <c r="C25" s="42"/>
      <c r="D25" s="39"/>
      <c r="E25" s="42"/>
      <c r="F25" s="39"/>
      <c r="G25" s="42"/>
      <c r="H25" s="40"/>
      <c r="I25" s="40"/>
      <c r="K25" s="44"/>
    </row>
    <row r="26" spans="1:11" x14ac:dyDescent="0.2">
      <c r="A26" s="54"/>
      <c r="B26" s="55"/>
      <c r="C26" s="56"/>
      <c r="D26" s="55"/>
      <c r="E26" s="56"/>
      <c r="F26" s="55"/>
      <c r="G26" s="56"/>
      <c r="H26" s="55"/>
      <c r="I26" s="55"/>
      <c r="J26" s="61"/>
    </row>
    <row r="27" spans="1:11" ht="13.5" thickBot="1" x14ac:dyDescent="0.25">
      <c r="A27" s="57" t="s">
        <v>38</v>
      </c>
      <c r="B27" s="58"/>
      <c r="C27" s="59">
        <f>SUM(C6:C26)</f>
        <v>912500</v>
      </c>
      <c r="D27" s="60">
        <f t="shared" ref="D27:I27" si="0">SUM(D6:D26)</f>
        <v>1821750</v>
      </c>
      <c r="E27" s="66">
        <f t="shared" si="0"/>
        <v>2005250</v>
      </c>
      <c r="F27" s="65">
        <f t="shared" si="0"/>
        <v>2014000</v>
      </c>
      <c r="G27" s="59">
        <f t="shared" si="0"/>
        <v>1490500</v>
      </c>
      <c r="H27" s="60">
        <f t="shared" si="0"/>
        <v>928750</v>
      </c>
      <c r="I27" s="60">
        <f t="shared" si="0"/>
        <v>461250</v>
      </c>
      <c r="J27" s="53"/>
      <c r="K27" s="53"/>
    </row>
    <row r="28" spans="1:11" x14ac:dyDescent="0.2">
      <c r="A28" s="61"/>
      <c r="B28" s="61"/>
      <c r="C28" s="66"/>
      <c r="D28" s="66"/>
      <c r="E28" s="67"/>
      <c r="F28" s="67"/>
      <c r="G28" s="66"/>
      <c r="H28" s="66"/>
      <c r="I28" s="60"/>
      <c r="J28" s="53"/>
      <c r="K28" s="53"/>
    </row>
    <row r="29" spans="1:11" ht="13.5" thickBot="1" x14ac:dyDescent="0.25">
      <c r="A29" s="43" t="s">
        <v>53</v>
      </c>
      <c r="E29" s="68">
        <f>SUM(C27:E27)</f>
        <v>4739500</v>
      </c>
      <c r="F29" s="68">
        <f>SUM(C27:F27)</f>
        <v>6753500</v>
      </c>
      <c r="I29" s="62">
        <f>SUM(C27:I27)</f>
        <v>9634000</v>
      </c>
    </row>
    <row r="31" spans="1:11" x14ac:dyDescent="0.2">
      <c r="B31" s="43"/>
    </row>
  </sheetData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14" sqref="E14"/>
    </sheetView>
  </sheetViews>
  <sheetFormatPr defaultRowHeight="12.75" x14ac:dyDescent="0.2"/>
  <cols>
    <col min="1" max="1" width="12.7109375" customWidth="1"/>
    <col min="3" max="3" width="13" style="45" customWidth="1"/>
    <col min="4" max="5" width="17.140625" style="45" customWidth="1"/>
    <col min="6" max="6" width="18.85546875" customWidth="1"/>
  </cols>
  <sheetData>
    <row r="1" spans="1:6" ht="15.75" x14ac:dyDescent="0.25">
      <c r="A1" s="33" t="s">
        <v>40</v>
      </c>
    </row>
    <row r="3" spans="1:6" x14ac:dyDescent="0.2">
      <c r="A3" s="43" t="s">
        <v>41</v>
      </c>
    </row>
    <row r="6" spans="1:6" ht="38.25" x14ac:dyDescent="0.2">
      <c r="C6" s="46" t="s">
        <v>42</v>
      </c>
      <c r="D6" s="48" t="s">
        <v>52</v>
      </c>
      <c r="E6" s="48" t="s">
        <v>46</v>
      </c>
      <c r="F6" s="43" t="s">
        <v>38</v>
      </c>
    </row>
    <row r="7" spans="1:6" x14ac:dyDescent="0.2">
      <c r="A7" s="43" t="s">
        <v>43</v>
      </c>
      <c r="C7" s="45">
        <v>25000</v>
      </c>
      <c r="D7" s="45">
        <v>25000</v>
      </c>
      <c r="E7" s="45">
        <v>25000</v>
      </c>
    </row>
    <row r="8" spans="1:6" x14ac:dyDescent="0.2">
      <c r="A8" s="43" t="s">
        <v>44</v>
      </c>
      <c r="B8">
        <v>20000</v>
      </c>
      <c r="C8" s="45">
        <f>B8*2</f>
        <v>40000</v>
      </c>
      <c r="D8" s="45">
        <f>3*B8</f>
        <v>60000</v>
      </c>
      <c r="E8" s="45">
        <f>5*B8</f>
        <v>100000</v>
      </c>
    </row>
    <row r="9" spans="1:6" x14ac:dyDescent="0.2">
      <c r="A9" s="43" t="s">
        <v>38</v>
      </c>
      <c r="C9" s="47">
        <f>SUM(C7:C8)</f>
        <v>65000</v>
      </c>
      <c r="D9" s="47">
        <f>SUM(D7:D8)</f>
        <v>85000</v>
      </c>
      <c r="E9" s="47">
        <f>SUM(E7:E8)</f>
        <v>125000</v>
      </c>
    </row>
    <row r="10" spans="1:6" x14ac:dyDescent="0.2">
      <c r="A10" s="43"/>
    </row>
    <row r="11" spans="1:6" x14ac:dyDescent="0.2">
      <c r="A11" s="43" t="s">
        <v>45</v>
      </c>
      <c r="C11" s="45">
        <v>6</v>
      </c>
      <c r="D11" s="45">
        <v>5</v>
      </c>
      <c r="E11" s="45">
        <v>5</v>
      </c>
      <c r="F11" s="49">
        <f>SUM(C11:E11)</f>
        <v>16</v>
      </c>
    </row>
    <row r="13" spans="1:6" x14ac:dyDescent="0.2">
      <c r="A13" s="43" t="s">
        <v>38</v>
      </c>
      <c r="C13" s="45">
        <f>C9*C11</f>
        <v>390000</v>
      </c>
      <c r="D13" s="45">
        <f>D9*D11</f>
        <v>425000</v>
      </c>
      <c r="E13" s="45">
        <f>E9*E11</f>
        <v>625000</v>
      </c>
      <c r="F13" s="49">
        <f>SUM(C13:E13)</f>
        <v>1440000</v>
      </c>
    </row>
    <row r="16" spans="1:6" x14ac:dyDescent="0.2">
      <c r="A16" s="43" t="s">
        <v>47</v>
      </c>
    </row>
    <row r="18" spans="1:6" x14ac:dyDescent="0.2">
      <c r="A18" s="43" t="s">
        <v>48</v>
      </c>
      <c r="C18" s="45">
        <f>C13/2</f>
        <v>195000</v>
      </c>
      <c r="D18" s="45">
        <f>D13/2</f>
        <v>212500</v>
      </c>
      <c r="E18" s="45">
        <f>E13/2</f>
        <v>312500</v>
      </c>
      <c r="F18" s="49">
        <f>SUM(C18:E18)</f>
        <v>720000</v>
      </c>
    </row>
    <row r="19" spans="1:6" x14ac:dyDescent="0.2">
      <c r="A19" s="43" t="s">
        <v>49</v>
      </c>
      <c r="C19" s="45">
        <f>C18</f>
        <v>195000</v>
      </c>
      <c r="D19" s="45">
        <f>D18</f>
        <v>212500</v>
      </c>
      <c r="E19" s="45">
        <f>E18</f>
        <v>312500</v>
      </c>
      <c r="F19" s="49">
        <f>SUM(C19:E19)</f>
        <v>720000</v>
      </c>
    </row>
    <row r="22" spans="1:6" x14ac:dyDescent="0.2">
      <c r="A22" s="43" t="s">
        <v>50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2014-04-08T13:00:00+00:00</MeetingStartDate>
    <EnclosureFileNumber xmlns="d08b57ff-b9b7-4581-975d-98f87b579a51">42306/14</EnclosureFileNumber>
    <AgendaId xmlns="d08b57ff-b9b7-4581-975d-98f87b579a51">2394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1543585</FusionId>
    <AgendaAccessLevelName xmlns="d08b57ff-b9b7-4581-975d-98f87b579a51">Åben</AgendaAccessLevelName>
    <UNC xmlns="d08b57ff-b9b7-4581-975d-98f87b579a51">1375273</UNC>
    <MeetingTitle xmlns="d08b57ff-b9b7-4581-975d-98f87b579a51">08-04-2014</MeetingTitle>
    <MeetingDateAndTime xmlns="d08b57ff-b9b7-4581-975d-98f87b579a51">08-04-2014 fra 15:00 - 18:10</MeetingDateAndTime>
    <MeetingEndDate xmlns="d08b57ff-b9b7-4581-975d-98f87b579a51">2014-04-08T16:10:00+00:00</MeetingEndDate>
    <PWDescription xmlns="d08b57ff-b9b7-4581-975d-98f87b579a51">Overslag over aktiviteter og udgifter for kompetenceudvikling frem til 2020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30B40CCE-4593-4A38-81E1-2BD9FB89B6D8}"/>
</file>

<file path=customXml/itemProps2.xml><?xml version="1.0" encoding="utf-8"?>
<ds:datastoreItem xmlns:ds="http://schemas.openxmlformats.org/officeDocument/2006/customXml" ds:itemID="{52763DFC-4A0D-458F-AB36-3D799C97DD9A}"/>
</file>

<file path=customXml/itemProps3.xml><?xml version="1.0" encoding="utf-8"?>
<ds:datastoreItem xmlns:ds="http://schemas.openxmlformats.org/officeDocument/2006/customXml" ds:itemID="{4FC79355-070E-41DD-8251-2FC669E7A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Ark 2</vt:lpstr>
      <vt:lpstr>Procesforløb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UBU-08-04-2014 - Bilag 70.04 Overslag over aktiviteter og udgifter for kompetenceudvikling frem til …</dc:title>
  <dc:creator>Bente Sloth</dc:creator>
  <cp:lastModifiedBy>Vibe Maria Sloth Glahder</cp:lastModifiedBy>
  <cp:lastPrinted>2014-04-02T06:29:16Z</cp:lastPrinted>
  <dcterms:created xsi:type="dcterms:W3CDTF">1996-11-12T13:28:11Z</dcterms:created>
  <dcterms:modified xsi:type="dcterms:W3CDTF">2014-04-04T06:47:29Z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